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790" windowHeight="5040" activeTab="0"/>
  </bookViews>
  <sheets>
    <sheet name="ZMČ 17 06 09 UR 2009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<sst xmlns="http://schemas.openxmlformats.org/spreadsheetml/2006/main" count="42" uniqueCount="31">
  <si>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K projednání do ZMČ</t>
  </si>
  <si>
    <t xml:space="preserve">Datum a podpis předkladatele: </t>
  </si>
  <si>
    <t>Příjmy:</t>
  </si>
  <si>
    <t>Výdaje:</t>
  </si>
  <si>
    <t>01 rozvoj obce</t>
  </si>
  <si>
    <t>02 infrastruktura</t>
  </si>
  <si>
    <t>03 doprava</t>
  </si>
  <si>
    <t>04 školství</t>
  </si>
  <si>
    <t>05 zdrav. a soc.</t>
  </si>
  <si>
    <t>06 kultura</t>
  </si>
  <si>
    <t>07 bezpečnost</t>
  </si>
  <si>
    <t>08 hospodářství</t>
  </si>
  <si>
    <t>09 správa</t>
  </si>
  <si>
    <t>10 financování</t>
  </si>
  <si>
    <t>celkem</t>
  </si>
  <si>
    <t>výsledek</t>
  </si>
  <si>
    <t>upravený rozpočet</t>
  </si>
  <si>
    <t xml:space="preserve"> </t>
  </si>
  <si>
    <t>Marta Tišlová ved. odb. ekon. ÚMČ Praha 16</t>
  </si>
  <si>
    <t>Úkol: ZVÝŠENÍ  ROZPOČTU  2009  MČ Praha 16 (Radotín)</t>
  </si>
  <si>
    <t>Schválený rozpočet 2009</t>
  </si>
  <si>
    <t>úprava rozpočtu 2009</t>
  </si>
  <si>
    <t>vlastní úpravy MČ</t>
  </si>
  <si>
    <t>dne 17.6.2009</t>
  </si>
  <si>
    <t>ZMČ 25.3.09 upravený rozpočet</t>
  </si>
  <si>
    <t>ZMČ 25.3.2009</t>
  </si>
  <si>
    <t>ZMČ 17.6.2009</t>
  </si>
  <si>
    <t xml:space="preserve"> 1.6.2009</t>
  </si>
  <si>
    <r>
      <t>Předkladatel</t>
    </r>
    <r>
      <rPr>
        <sz val="10"/>
        <rFont val="Arial CE"/>
        <family val="2"/>
      </rPr>
      <t xml:space="preserve">: </t>
    </r>
    <r>
      <rPr>
        <sz val="9"/>
        <rFont val="Arial CE"/>
        <family val="2"/>
      </rPr>
      <t>EKONOMICKÝ ODBOR ÚMČ Praha 16 (Radotín)</t>
    </r>
  </si>
  <si>
    <t>Úpravy rozpočtu MČ Praha 16 schváleny Zastupitelstvem MČ</t>
  </si>
  <si>
    <t xml:space="preserve"> 17.6. 2009 usnesením č. 4/XVI/2009 (včetně rozpočtového výhledu MČ P 16 do roku 2014).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</si>
</sst>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4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i/>
      <sz val="8"/>
      <name val="Arial CE"/>
      <family val="0"/>
    </font>
    <font>
      <b/>
      <sz val="12"/>
      <color indexed="12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0"/>
      <name val="Arial CE"/>
      <family val="0"/>
    </font>
    <font>
      <sz val="11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 applyAlignment="1">
      <alignment/>
    </xf>
    <xf numFmtId="164" fontId="2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0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4" fontId="4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0" fillId="2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4" fontId="6" fillId="2" borderId="20" xfId="0" applyNumberFormat="1" applyFont="1" applyFill="1" applyBorder="1" applyAlignment="1">
      <alignment/>
    </xf>
    <xf numFmtId="164" fontId="6" fillId="2" borderId="18" xfId="0" applyNumberFormat="1" applyFont="1" applyFill="1" applyBorder="1" applyAlignment="1">
      <alignment/>
    </xf>
    <xf numFmtId="164" fontId="6" fillId="2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11" fillId="0" borderId="9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0" fontId="0" fillId="0" borderId="24" xfId="0" applyFont="1" applyBorder="1" applyAlignment="1">
      <alignment horizontal="center"/>
    </xf>
    <xf numFmtId="164" fontId="11" fillId="0" borderId="13" xfId="0" applyNumberFormat="1" applyFont="1" applyBorder="1" applyAlignment="1">
      <alignment/>
    </xf>
    <xf numFmtId="164" fontId="11" fillId="0" borderId="9" xfId="0" applyNumberFormat="1" applyFont="1" applyFill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5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5" fillId="0" borderId="3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10" fillId="0" borderId="21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3"/>
  <sheetViews>
    <sheetView tabSelected="1" zoomScale="90" zoomScaleNormal="90" workbookViewId="0" topLeftCell="A20">
      <selection activeCell="P33" sqref="P33"/>
    </sheetView>
  </sheetViews>
  <sheetFormatPr defaultColWidth="9.00390625" defaultRowHeight="12.75"/>
  <cols>
    <col min="1" max="1" width="13.875" style="40" customWidth="1"/>
    <col min="2" max="2" width="9.25390625" style="40" customWidth="1"/>
    <col min="3" max="3" width="7.875" style="40" hidden="1" customWidth="1"/>
    <col min="4" max="4" width="5.375" style="40" hidden="1" customWidth="1"/>
    <col min="5" max="5" width="8.75390625" style="40" customWidth="1"/>
    <col min="6" max="6" width="7.875" style="40" customWidth="1"/>
    <col min="7" max="7" width="6.75390625" style="40" customWidth="1"/>
    <col min="8" max="8" width="3.375" style="40" hidden="1" customWidth="1"/>
    <col min="9" max="10" width="3.875" style="40" hidden="1" customWidth="1"/>
    <col min="11" max="11" width="9.875" style="40" customWidth="1"/>
    <col min="12" max="12" width="9.25390625" style="40" customWidth="1"/>
    <col min="13" max="13" width="7.875" style="40" hidden="1" customWidth="1"/>
    <col min="14" max="14" width="5.375" style="40" hidden="1" customWidth="1"/>
    <col min="15" max="15" width="8.875" style="40" customWidth="1"/>
    <col min="16" max="16" width="7.875" style="40" customWidth="1"/>
    <col min="17" max="17" width="6.75390625" style="40" customWidth="1"/>
    <col min="18" max="20" width="3.375" style="40" hidden="1" customWidth="1"/>
    <col min="21" max="21" width="9.875" style="40" customWidth="1"/>
    <col min="22" max="24" width="9.125" style="40" customWidth="1"/>
    <col min="25" max="25" width="10.00390625" style="40" bestFit="1" customWidth="1"/>
    <col min="26" max="29" width="9.125" style="40" customWidth="1"/>
    <col min="30" max="30" width="9.375" style="40" bestFit="1" customWidth="1"/>
    <col min="31" max="16384" width="9.125" style="40" customWidth="1"/>
  </cols>
  <sheetData>
    <row r="2" spans="4:11" s="44" customFormat="1" ht="15.75">
      <c r="D2" s="43"/>
      <c r="E2" s="43"/>
      <c r="F2" s="43" t="s">
        <v>0</v>
      </c>
      <c r="G2" s="43"/>
      <c r="H2" s="43"/>
      <c r="I2" s="43"/>
      <c r="J2" s="43"/>
      <c r="K2" s="43"/>
    </row>
    <row r="3" spans="4:11" s="44" customFormat="1" ht="15.75">
      <c r="D3" s="43"/>
      <c r="E3" s="43"/>
      <c r="F3" s="43" t="s">
        <v>23</v>
      </c>
      <c r="G3" s="43"/>
      <c r="H3" s="43"/>
      <c r="I3" s="43"/>
      <c r="J3" s="43"/>
      <c r="K3" s="43"/>
    </row>
    <row r="4" s="44" customFormat="1" ht="12.75"/>
    <row r="5" s="44" customFormat="1" ht="12.75"/>
    <row r="6" spans="1:7" s="44" customFormat="1" ht="12.75">
      <c r="A6" s="67" t="s">
        <v>19</v>
      </c>
      <c r="B6" s="68"/>
      <c r="C6" s="68"/>
      <c r="D6" s="68"/>
      <c r="E6" s="68"/>
      <c r="F6" s="68"/>
      <c r="G6" s="68"/>
    </row>
    <row r="7" spans="1:7" s="44" customFormat="1" ht="12.75">
      <c r="A7" s="68"/>
      <c r="B7" s="68"/>
      <c r="C7" s="68"/>
      <c r="D7" s="68"/>
      <c r="E7" s="68"/>
      <c r="F7" s="68"/>
      <c r="G7" s="68"/>
    </row>
    <row r="8" spans="1:7" s="44" customFormat="1" ht="12.75">
      <c r="A8" s="67" t="s">
        <v>28</v>
      </c>
      <c r="B8" s="68"/>
      <c r="C8" s="68"/>
      <c r="D8" s="68"/>
      <c r="E8" s="68"/>
      <c r="F8" s="68"/>
      <c r="G8" s="68"/>
    </row>
    <row r="9" s="44" customFormat="1" ht="12.75"/>
    <row r="10" s="44" customFormat="1" ht="13.5" thickBot="1"/>
    <row r="11" spans="1:21" s="44" customFormat="1" ht="12.75">
      <c r="A11" s="45"/>
      <c r="B11" s="70" t="s">
        <v>3</v>
      </c>
      <c r="C11" s="71"/>
      <c r="D11" s="71"/>
      <c r="E11" s="71"/>
      <c r="F11" s="71"/>
      <c r="G11" s="71"/>
      <c r="H11" s="71"/>
      <c r="I11" s="71"/>
      <c r="J11" s="71"/>
      <c r="K11" s="72"/>
      <c r="L11" s="70" t="s">
        <v>2</v>
      </c>
      <c r="M11" s="73"/>
      <c r="N11" s="73"/>
      <c r="O11" s="73"/>
      <c r="P11" s="73"/>
      <c r="Q11" s="73"/>
      <c r="R11" s="73"/>
      <c r="S11" s="73"/>
      <c r="T11" s="73"/>
      <c r="U11" s="74"/>
    </row>
    <row r="12" spans="1:21" s="44" customFormat="1" ht="12.75">
      <c r="A12" s="47"/>
      <c r="B12" s="48"/>
      <c r="C12" s="55" t="s">
        <v>25</v>
      </c>
      <c r="D12" s="55"/>
      <c r="E12" s="55"/>
      <c r="F12" s="75" t="s">
        <v>26</v>
      </c>
      <c r="G12" s="75"/>
      <c r="H12" s="49"/>
      <c r="I12" s="49"/>
      <c r="J12" s="49"/>
      <c r="K12" s="50"/>
      <c r="L12" s="48"/>
      <c r="M12" s="55" t="s">
        <v>25</v>
      </c>
      <c r="N12" s="55"/>
      <c r="O12" s="55"/>
      <c r="P12" s="75" t="s">
        <v>26</v>
      </c>
      <c r="Q12" s="75"/>
      <c r="R12" s="51"/>
      <c r="S12" s="51"/>
      <c r="T12" s="51"/>
      <c r="U12" s="52"/>
    </row>
    <row r="13" spans="1:21" s="5" customFormat="1" ht="54.75" customHeight="1" thickBot="1">
      <c r="A13" s="1"/>
      <c r="B13" s="2" t="s">
        <v>20</v>
      </c>
      <c r="C13" s="3" t="s">
        <v>21</v>
      </c>
      <c r="D13" s="3" t="s">
        <v>22</v>
      </c>
      <c r="E13" s="3" t="s">
        <v>24</v>
      </c>
      <c r="F13" s="3" t="s">
        <v>21</v>
      </c>
      <c r="G13" s="3" t="s">
        <v>22</v>
      </c>
      <c r="H13" s="3"/>
      <c r="I13" s="3"/>
      <c r="J13" s="3"/>
      <c r="K13" s="4" t="s">
        <v>16</v>
      </c>
      <c r="L13" s="2" t="s">
        <v>20</v>
      </c>
      <c r="M13" s="3" t="s">
        <v>21</v>
      </c>
      <c r="N13" s="3" t="s">
        <v>22</v>
      </c>
      <c r="O13" s="3" t="s">
        <v>24</v>
      </c>
      <c r="P13" s="3" t="s">
        <v>21</v>
      </c>
      <c r="Q13" s="3" t="s">
        <v>22</v>
      </c>
      <c r="R13" s="3"/>
      <c r="S13" s="3"/>
      <c r="T13" s="3"/>
      <c r="U13" s="4" t="s">
        <v>16</v>
      </c>
    </row>
    <row r="14" spans="1:21" s="10" customFormat="1" ht="12.75">
      <c r="A14" s="6" t="s">
        <v>4</v>
      </c>
      <c r="B14" s="58"/>
      <c r="C14" s="7"/>
      <c r="D14" s="7"/>
      <c r="E14" s="46">
        <f>SUM(B14:D14)</f>
        <v>0</v>
      </c>
      <c r="F14" s="7"/>
      <c r="G14" s="7"/>
      <c r="H14" s="7"/>
      <c r="I14" s="7"/>
      <c r="J14" s="7"/>
      <c r="K14" s="8">
        <f>SUM(E14:J14)</f>
        <v>0</v>
      </c>
      <c r="L14" s="63"/>
      <c r="M14" s="9"/>
      <c r="N14" s="9"/>
      <c r="O14" s="46">
        <f>SUM(L14:N14)</f>
        <v>0</v>
      </c>
      <c r="P14" s="7"/>
      <c r="Q14" s="7"/>
      <c r="R14" s="7"/>
      <c r="S14" s="7"/>
      <c r="T14" s="7"/>
      <c r="U14" s="8">
        <f>SUM(O14:T14)</f>
        <v>0</v>
      </c>
    </row>
    <row r="15" spans="1:21" s="10" customFormat="1" ht="12.75">
      <c r="A15" s="11" t="s">
        <v>5</v>
      </c>
      <c r="B15" s="59"/>
      <c r="C15" s="12">
        <v>3800</v>
      </c>
      <c r="D15" s="12"/>
      <c r="E15" s="46">
        <f>SUM(B15:D15)</f>
        <v>3800</v>
      </c>
      <c r="F15" s="12"/>
      <c r="G15" s="12"/>
      <c r="H15" s="12"/>
      <c r="I15" s="13"/>
      <c r="J15" s="14"/>
      <c r="K15" s="15">
        <f>SUM(E15:J15)</f>
        <v>3800</v>
      </c>
      <c r="L15" s="64"/>
      <c r="M15" s="12">
        <v>3800</v>
      </c>
      <c r="N15" s="12"/>
      <c r="O15" s="46">
        <f>SUM(L15:N15)</f>
        <v>3800</v>
      </c>
      <c r="P15" s="12"/>
      <c r="Q15" s="12"/>
      <c r="R15" s="12"/>
      <c r="S15" s="13"/>
      <c r="T15" s="14"/>
      <c r="U15" s="15">
        <f>SUM(O15:T15)</f>
        <v>3800</v>
      </c>
    </row>
    <row r="16" spans="1:21" s="10" customFormat="1" ht="12.75">
      <c r="A16" s="17" t="s">
        <v>6</v>
      </c>
      <c r="B16" s="59">
        <v>500</v>
      </c>
      <c r="C16" s="16"/>
      <c r="D16" s="16"/>
      <c r="E16" s="46">
        <f aca="true" t="shared" si="0" ref="E16:E23">SUM(B16:D16)</f>
        <v>500</v>
      </c>
      <c r="F16" s="16"/>
      <c r="G16" s="16"/>
      <c r="H16" s="16"/>
      <c r="I16" s="14"/>
      <c r="J16" s="14"/>
      <c r="K16" s="15">
        <f aca="true" t="shared" si="1" ref="K16:K23">SUM(E16:J16)</f>
        <v>500</v>
      </c>
      <c r="L16" s="64"/>
      <c r="M16" s="16"/>
      <c r="N16" s="16"/>
      <c r="O16" s="46">
        <f aca="true" t="shared" si="2" ref="O16:O23">SUM(L16:N16)</f>
        <v>0</v>
      </c>
      <c r="P16" s="16"/>
      <c r="Q16" s="16"/>
      <c r="R16" s="16"/>
      <c r="S16" s="14"/>
      <c r="T16" s="14"/>
      <c r="U16" s="15">
        <f aca="true" t="shared" si="3" ref="U16:U23">SUM(O16:T16)</f>
        <v>0</v>
      </c>
    </row>
    <row r="17" spans="1:21" s="10" customFormat="1" ht="12.75">
      <c r="A17" s="17" t="s">
        <v>7</v>
      </c>
      <c r="B17" s="59">
        <f>5500+85</f>
        <v>5585</v>
      </c>
      <c r="C17" s="16">
        <f>81/81*(50+50+30)</f>
        <v>130</v>
      </c>
      <c r="D17" s="16"/>
      <c r="E17" s="46">
        <f t="shared" si="0"/>
        <v>5715</v>
      </c>
      <c r="F17" s="53">
        <f>4/4*16</f>
        <v>16</v>
      </c>
      <c r="G17" s="53">
        <f>3113/3113*10</f>
        <v>10</v>
      </c>
      <c r="H17" s="16"/>
      <c r="I17" s="14"/>
      <c r="J17" s="14"/>
      <c r="K17" s="15">
        <f t="shared" si="1"/>
        <v>5741</v>
      </c>
      <c r="L17" s="64"/>
      <c r="M17" s="16">
        <f>81/81*(50+50+30)</f>
        <v>130</v>
      </c>
      <c r="N17" s="16"/>
      <c r="O17" s="46">
        <f t="shared" si="2"/>
        <v>130</v>
      </c>
      <c r="P17" s="16"/>
      <c r="Q17" s="16"/>
      <c r="R17" s="16"/>
      <c r="S17" s="14"/>
      <c r="T17" s="14"/>
      <c r="U17" s="15">
        <f t="shared" si="3"/>
        <v>130</v>
      </c>
    </row>
    <row r="18" spans="1:24" s="19" customFormat="1" ht="12.75">
      <c r="A18" s="17" t="s">
        <v>8</v>
      </c>
      <c r="B18" s="59">
        <v>2900</v>
      </c>
      <c r="C18" s="12">
        <f>13306/13306*5000+13235/13235*14190</f>
        <v>19190</v>
      </c>
      <c r="D18" s="12"/>
      <c r="E18" s="46">
        <f t="shared" si="0"/>
        <v>22090</v>
      </c>
      <c r="F18" s="12"/>
      <c r="G18" s="57">
        <f>4351/4351*80</f>
        <v>80</v>
      </c>
      <c r="H18" s="12"/>
      <c r="I18" s="13"/>
      <c r="J18" s="13"/>
      <c r="K18" s="15">
        <f t="shared" si="1"/>
        <v>22170</v>
      </c>
      <c r="L18" s="64">
        <v>480</v>
      </c>
      <c r="M18" s="12">
        <f>13306/13306*5000+13235/13235*14190</f>
        <v>19190</v>
      </c>
      <c r="N18" s="12"/>
      <c r="O18" s="46">
        <f t="shared" si="2"/>
        <v>19670</v>
      </c>
      <c r="P18" s="12"/>
      <c r="Q18" s="12"/>
      <c r="R18" s="12"/>
      <c r="S18" s="13"/>
      <c r="T18" s="13"/>
      <c r="U18" s="15">
        <f t="shared" si="3"/>
        <v>19670</v>
      </c>
      <c r="V18" s="10"/>
      <c r="W18" s="10"/>
      <c r="X18" s="18"/>
    </row>
    <row r="19" spans="1:24" s="19" customFormat="1" ht="12.75">
      <c r="A19" s="17" t="s">
        <v>9</v>
      </c>
      <c r="B19" s="59">
        <f>3050+33200</f>
        <v>36250</v>
      </c>
      <c r="C19" s="16">
        <f>81/81*44.3</f>
        <v>44.3</v>
      </c>
      <c r="D19" s="16"/>
      <c r="E19" s="46">
        <f>SUM(B19:D19)</f>
        <v>36294.3</v>
      </c>
      <c r="F19" s="53">
        <f>5/5*20000</f>
        <v>20000</v>
      </c>
      <c r="G19" s="16"/>
      <c r="H19" s="16"/>
      <c r="I19" s="14"/>
      <c r="J19" s="14"/>
      <c r="K19" s="15">
        <f t="shared" si="1"/>
        <v>56294.3</v>
      </c>
      <c r="L19" s="64">
        <v>270</v>
      </c>
      <c r="M19" s="16">
        <f>81/81*44.3</f>
        <v>44.3</v>
      </c>
      <c r="N19" s="16"/>
      <c r="O19" s="46">
        <f t="shared" si="2"/>
        <v>314.3</v>
      </c>
      <c r="P19" s="53">
        <v>20000</v>
      </c>
      <c r="Q19" s="16"/>
      <c r="R19" s="16"/>
      <c r="S19" s="14"/>
      <c r="T19" s="14"/>
      <c r="U19" s="15">
        <f t="shared" si="3"/>
        <v>20314.3</v>
      </c>
      <c r="V19" s="10"/>
      <c r="W19" s="10"/>
      <c r="X19" s="20"/>
    </row>
    <row r="20" spans="1:21" s="10" customFormat="1" ht="12.75">
      <c r="A20" s="17" t="s">
        <v>10</v>
      </c>
      <c r="B20" s="59">
        <f>300+50</f>
        <v>350</v>
      </c>
      <c r="C20" s="16"/>
      <c r="D20" s="16"/>
      <c r="E20" s="46">
        <f t="shared" si="0"/>
        <v>350</v>
      </c>
      <c r="F20" s="16"/>
      <c r="G20" s="16"/>
      <c r="H20" s="16"/>
      <c r="I20" s="14"/>
      <c r="J20" s="14"/>
      <c r="K20" s="15">
        <f t="shared" si="1"/>
        <v>350</v>
      </c>
      <c r="L20" s="64"/>
      <c r="M20" s="16"/>
      <c r="N20" s="16"/>
      <c r="O20" s="46">
        <f t="shared" si="2"/>
        <v>0</v>
      </c>
      <c r="P20" s="16"/>
      <c r="Q20" s="16"/>
      <c r="R20" s="16"/>
      <c r="S20" s="14"/>
      <c r="T20" s="14"/>
      <c r="U20" s="15">
        <f t="shared" si="3"/>
        <v>0</v>
      </c>
    </row>
    <row r="21" spans="1:21" s="10" customFormat="1" ht="12.75">
      <c r="A21" s="17" t="s">
        <v>11</v>
      </c>
      <c r="B21" s="59">
        <v>7000</v>
      </c>
      <c r="C21" s="16"/>
      <c r="D21" s="16"/>
      <c r="E21" s="46">
        <f t="shared" si="0"/>
        <v>7000</v>
      </c>
      <c r="F21" s="16"/>
      <c r="G21" s="16"/>
      <c r="H21" s="16"/>
      <c r="I21" s="14"/>
      <c r="J21" s="14"/>
      <c r="K21" s="15">
        <f t="shared" si="1"/>
        <v>7000</v>
      </c>
      <c r="L21" s="64">
        <v>1000</v>
      </c>
      <c r="M21" s="16"/>
      <c r="N21" s="16"/>
      <c r="O21" s="46">
        <f t="shared" si="2"/>
        <v>1000</v>
      </c>
      <c r="P21" s="16"/>
      <c r="Q21" s="16"/>
      <c r="R21" s="16"/>
      <c r="S21" s="14"/>
      <c r="T21" s="14"/>
      <c r="U21" s="15">
        <f t="shared" si="3"/>
        <v>1000</v>
      </c>
    </row>
    <row r="22" spans="1:24" s="19" customFormat="1" ht="12.75">
      <c r="A22" s="17" t="s">
        <v>12</v>
      </c>
      <c r="B22" s="59">
        <v>45000</v>
      </c>
      <c r="C22" s="16">
        <f>81/81*(338.1+300)+98216/98216*348.3+81/81*70</f>
        <v>1056.4</v>
      </c>
      <c r="D22" s="16">
        <f>200</f>
        <v>200</v>
      </c>
      <c r="E22" s="46">
        <f t="shared" si="0"/>
        <v>46256.4</v>
      </c>
      <c r="F22" s="53">
        <f>3/3*(1154+226.8)+4/4*-1173+5/5*348.3</f>
        <v>556.0999999999999</v>
      </c>
      <c r="G22" s="53">
        <f>6171/6171*(5555/5555*250+130)</f>
        <v>380</v>
      </c>
      <c r="H22" s="16"/>
      <c r="I22" s="14"/>
      <c r="J22" s="14"/>
      <c r="K22" s="15">
        <f t="shared" si="1"/>
        <v>47192.5</v>
      </c>
      <c r="L22" s="64">
        <v>1050</v>
      </c>
      <c r="M22" s="16">
        <f>81/81*(338.1+300)+98216/98216*348.3+81/81*70</f>
        <v>1056.4</v>
      </c>
      <c r="N22" s="16"/>
      <c r="O22" s="46">
        <f t="shared" si="2"/>
        <v>2106.4</v>
      </c>
      <c r="P22" s="53">
        <f>1154+226.8-1173+348.3+4/4*16</f>
        <v>572.0999999999999</v>
      </c>
      <c r="Q22" s="16"/>
      <c r="R22" s="16"/>
      <c r="S22" s="14"/>
      <c r="T22" s="14"/>
      <c r="U22" s="15">
        <f t="shared" si="3"/>
        <v>2678.5</v>
      </c>
      <c r="V22" s="10"/>
      <c r="W22" s="21"/>
      <c r="X22" s="21"/>
    </row>
    <row r="23" spans="1:24" s="19" customFormat="1" ht="13.5" thickBot="1">
      <c r="A23" s="22" t="s">
        <v>13</v>
      </c>
      <c r="B23" s="60">
        <f>840*0</f>
        <v>0</v>
      </c>
      <c r="C23" s="23"/>
      <c r="D23" s="23"/>
      <c r="E23" s="46">
        <f t="shared" si="0"/>
        <v>0</v>
      </c>
      <c r="F23" s="23"/>
      <c r="G23" s="23"/>
      <c r="H23" s="23"/>
      <c r="I23" s="24"/>
      <c r="J23" s="24"/>
      <c r="K23" s="15">
        <f t="shared" si="1"/>
        <v>0</v>
      </c>
      <c r="L23" s="65">
        <f>2700+3000+4600+10957+33528+40000</f>
        <v>94785</v>
      </c>
      <c r="M23" s="23"/>
      <c r="N23" s="23">
        <f>16/16*50+150</f>
        <v>200</v>
      </c>
      <c r="O23" s="46">
        <f t="shared" si="2"/>
        <v>94985</v>
      </c>
      <c r="P23" s="23"/>
      <c r="Q23" s="56">
        <f>3121/3121*250+2321/2321*220</f>
        <v>470</v>
      </c>
      <c r="R23" s="23"/>
      <c r="S23" s="24"/>
      <c r="T23" s="24"/>
      <c r="U23" s="15">
        <f t="shared" si="3"/>
        <v>95455</v>
      </c>
      <c r="V23" s="10"/>
      <c r="W23" s="10"/>
      <c r="X23" s="21"/>
    </row>
    <row r="24" spans="1:21" s="10" customFormat="1" ht="13.5" thickBot="1">
      <c r="A24" s="25" t="s">
        <v>14</v>
      </c>
      <c r="B24" s="61">
        <f aca="true" t="shared" si="4" ref="B24:U24">SUM(B14:B23)</f>
        <v>97585</v>
      </c>
      <c r="C24" s="26">
        <f t="shared" si="4"/>
        <v>24220.7</v>
      </c>
      <c r="D24" s="26">
        <f t="shared" si="4"/>
        <v>200</v>
      </c>
      <c r="E24" s="26">
        <f t="shared" si="4"/>
        <v>122005.70000000001</v>
      </c>
      <c r="F24" s="26">
        <f>SUM(F14:F23)</f>
        <v>20572.1</v>
      </c>
      <c r="G24" s="26">
        <f>SUM(G14:G23)</f>
        <v>470</v>
      </c>
      <c r="H24" s="26">
        <f>SUM(H14:H23)</f>
        <v>0</v>
      </c>
      <c r="I24" s="27">
        <f t="shared" si="4"/>
        <v>0</v>
      </c>
      <c r="J24" s="27">
        <f t="shared" si="4"/>
        <v>0</v>
      </c>
      <c r="K24" s="28">
        <f t="shared" si="4"/>
        <v>143047.8</v>
      </c>
      <c r="L24" s="66">
        <f t="shared" si="4"/>
        <v>97585</v>
      </c>
      <c r="M24" s="26">
        <f t="shared" si="4"/>
        <v>24220.7</v>
      </c>
      <c r="N24" s="26">
        <f t="shared" si="4"/>
        <v>200</v>
      </c>
      <c r="O24" s="26">
        <f t="shared" si="4"/>
        <v>122005.7</v>
      </c>
      <c r="P24" s="26">
        <f>SUM(P14:P23)</f>
        <v>20572.1</v>
      </c>
      <c r="Q24" s="26">
        <f>SUM(Q14:Q23)</f>
        <v>470</v>
      </c>
      <c r="R24" s="26">
        <f>SUM(R14:R23)</f>
        <v>0</v>
      </c>
      <c r="S24" s="26">
        <f t="shared" si="4"/>
        <v>0</v>
      </c>
      <c r="T24" s="26">
        <f t="shared" si="4"/>
        <v>0</v>
      </c>
      <c r="U24" s="28">
        <f t="shared" si="4"/>
        <v>143047.8</v>
      </c>
    </row>
    <row r="25" spans="1:21" s="35" customFormat="1" ht="13.5" thickBot="1">
      <c r="A25" s="29" t="s">
        <v>15</v>
      </c>
      <c r="B25" s="62"/>
      <c r="C25" s="30"/>
      <c r="D25" s="30"/>
      <c r="E25" s="30"/>
      <c r="F25" s="30"/>
      <c r="G25" s="30"/>
      <c r="H25" s="30"/>
      <c r="I25" s="30"/>
      <c r="J25" s="30"/>
      <c r="K25" s="31"/>
      <c r="L25" s="32">
        <f>L24-B24</f>
        <v>0</v>
      </c>
      <c r="M25" s="33">
        <f>M24-C24</f>
        <v>0</v>
      </c>
      <c r="N25" s="33">
        <f>N24-D24</f>
        <v>0</v>
      </c>
      <c r="O25" s="33">
        <f>O24-E24</f>
        <v>0</v>
      </c>
      <c r="P25" s="33"/>
      <c r="Q25" s="33"/>
      <c r="R25" s="33"/>
      <c r="S25" s="33">
        <f>S24-I24</f>
        <v>0</v>
      </c>
      <c r="T25" s="33">
        <f>T24-J24</f>
        <v>0</v>
      </c>
      <c r="U25" s="34">
        <f>U24-K24</f>
        <v>0</v>
      </c>
    </row>
    <row r="26" ht="12.75">
      <c r="F26" s="54"/>
    </row>
    <row r="27" spans="1:12" ht="12.75">
      <c r="A27" s="36" t="s">
        <v>1</v>
      </c>
      <c r="B27" s="37"/>
      <c r="D27" s="38"/>
      <c r="E27" s="38"/>
      <c r="F27" s="38"/>
      <c r="G27" s="38"/>
      <c r="H27" s="38"/>
      <c r="I27" s="38"/>
      <c r="J27" s="5"/>
      <c r="K27" s="5"/>
      <c r="L27" s="39" t="s">
        <v>17</v>
      </c>
    </row>
    <row r="28" spans="1:9" s="5" customFormat="1" ht="12.75">
      <c r="A28" s="69" t="s">
        <v>27</v>
      </c>
      <c r="B28" s="40"/>
      <c r="C28" s="42"/>
      <c r="D28" s="42"/>
      <c r="E28" s="42"/>
      <c r="F28" s="42"/>
      <c r="G28" s="42"/>
      <c r="H28" s="42"/>
      <c r="I28" s="42"/>
    </row>
    <row r="29" ht="12.75">
      <c r="A29" s="41" t="s">
        <v>18</v>
      </c>
    </row>
    <row r="32" ht="15">
      <c r="A32" s="76" t="s">
        <v>29</v>
      </c>
    </row>
    <row r="33" ht="15">
      <c r="A33" s="76" t="s">
        <v>30</v>
      </c>
    </row>
  </sheetData>
  <mergeCells count="4">
    <mergeCell ref="B11:K11"/>
    <mergeCell ref="L11:U11"/>
    <mergeCell ref="F12:G12"/>
    <mergeCell ref="P12:Q12"/>
  </mergeCells>
  <printOptions/>
  <pageMargins left="0.7874015748031497" right="0" top="0.3937007874015748" bottom="0.5905511811023623" header="0.11811023622047245" footer="0.11811023622047245"/>
  <pageSetup horizontalDpi="360" verticalDpi="360" orientation="portrait" paperSize="9" scale="94" r:id="rId1"/>
  <headerFooter alignWithMargins="0">
    <oddHeader xml:space="preserve">&amp;CUR 2009 příl 2/&amp;RZMČ 17 06 2009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MCPraha16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tislovamar</cp:lastModifiedBy>
  <cp:lastPrinted>2009-07-13T11:55:38Z</cp:lastPrinted>
  <dcterms:created xsi:type="dcterms:W3CDTF">2006-12-09T13:04:18Z</dcterms:created>
  <dcterms:modified xsi:type="dcterms:W3CDTF">2009-07-13T13:30:00Z</dcterms:modified>
  <cp:category/>
  <cp:version/>
  <cp:contentType/>
  <cp:contentStatus/>
</cp:coreProperties>
</file>