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515" windowWidth="11790" windowHeight="7215" activeTab="0"/>
  </bookViews>
  <sheets>
    <sheet name="MZ 17 12 2003 Návrh R 2004" sheetId="1" r:id="rId1"/>
  </sheets>
  <definedNames>
    <definedName name="_xlnm.Print_Titles" localSheetId="0">'MZ 17 12 2003 Návrh R 2004'!$A:$B,'MZ 17 12 2003 Návrh R 2004'!$1:$3</definedName>
  </definedNames>
  <calcPr fullCalcOnLoad="1"/>
</workbook>
</file>

<file path=xl/sharedStrings.xml><?xml version="1.0" encoding="utf-8"?>
<sst xmlns="http://schemas.openxmlformats.org/spreadsheetml/2006/main" count="93" uniqueCount="87">
  <si>
    <t>PO Mateřská škola</t>
  </si>
  <si>
    <t>PO Základní škola</t>
  </si>
  <si>
    <t>PO Školní jídelna</t>
  </si>
  <si>
    <t>š k o l s t v í</t>
  </si>
  <si>
    <t>Kino</t>
  </si>
  <si>
    <t>Kulturní středisko</t>
  </si>
  <si>
    <t>Knihovna</t>
  </si>
  <si>
    <t>knihovna - knižní fond</t>
  </si>
  <si>
    <t>Kronika, Letopis. komise</t>
  </si>
  <si>
    <t>k u l t u r a</t>
  </si>
  <si>
    <t>Dobrov. hasičský sbor</t>
  </si>
  <si>
    <t>b e z p e č n o s t</t>
  </si>
  <si>
    <t>Úřad MČ samospráva (vč. SFZ)</t>
  </si>
  <si>
    <t xml:space="preserve">  -  pojištění majetku</t>
  </si>
  <si>
    <t>Nahodilé příjmy</t>
  </si>
  <si>
    <t>Neinvest. dary (pro MŠ IV)</t>
  </si>
  <si>
    <t>Úřad MČ státní správa</t>
  </si>
  <si>
    <t xml:space="preserve"> + volby</t>
  </si>
  <si>
    <t>Zastupitelstvo</t>
  </si>
  <si>
    <t>Rekr. středisko</t>
  </si>
  <si>
    <t>Soc. fond zaměstnanců</t>
  </si>
  <si>
    <t>Splácení půjčky SF ŽP</t>
  </si>
  <si>
    <t>s p r á v a</t>
  </si>
  <si>
    <t>Jesle</t>
  </si>
  <si>
    <t>Pečovatelská služba</t>
  </si>
  <si>
    <t>Dům s peč. službou čp. 461</t>
  </si>
  <si>
    <t>Dům s peč. službou čp. 1522</t>
  </si>
  <si>
    <t>Strav. zařízení peč. služby</t>
  </si>
  <si>
    <t>Lék. služba první pomoci</t>
  </si>
  <si>
    <t>Péče o občany</t>
  </si>
  <si>
    <t xml:space="preserve">  prevence drogy</t>
  </si>
  <si>
    <t>Sociální péče - ZÁPLAVY</t>
  </si>
  <si>
    <t>Sociální dávky</t>
  </si>
  <si>
    <t>s o c i á l.   v ě c i</t>
  </si>
  <si>
    <t>POVODNĚ hráz Šár.kolo a cykl. stezka</t>
  </si>
  <si>
    <t>ÚMČ stavebnictví</t>
  </si>
  <si>
    <t>PO Domovní správa</t>
  </si>
  <si>
    <t>PO Technické služby</t>
  </si>
  <si>
    <t>Příspěvek obcím - školáci</t>
  </si>
  <si>
    <t>ÚMČ</t>
  </si>
  <si>
    <t>hřbit. popl.</t>
  </si>
  <si>
    <t>pokl. správa - samospr.</t>
  </si>
  <si>
    <t>pokl. správa - státní spr.</t>
  </si>
  <si>
    <t>Zapojení prostř. hosp. činnosti</t>
  </si>
  <si>
    <t>Výnos daně z nemovitostí</t>
  </si>
  <si>
    <t>předpoklad snížení DzN</t>
  </si>
  <si>
    <t>Dotace státní - školství</t>
  </si>
  <si>
    <t>soc. dávky</t>
  </si>
  <si>
    <t>st. správa</t>
  </si>
  <si>
    <t>soc. dávky ZÁPLAVY</t>
  </si>
  <si>
    <t>Dotace státní - účel. dot. VOLBY</t>
  </si>
  <si>
    <t>Dotace HMP - školství</t>
  </si>
  <si>
    <t>zeleň, komunik</t>
  </si>
  <si>
    <t>provoz</t>
  </si>
  <si>
    <t>Dotace účelové:</t>
  </si>
  <si>
    <t>KS dokonč. rek. objektu</t>
  </si>
  <si>
    <t>ZŠ - rek. elektro a soc.zař</t>
  </si>
  <si>
    <t>DPS čp. 1522 spoluúčast</t>
  </si>
  <si>
    <t>DHS - vybavení, provoz</t>
  </si>
  <si>
    <t xml:space="preserve">Statut HMP dokonč. radnice </t>
  </si>
  <si>
    <t xml:space="preserve">St. soc. podpora - poštovné </t>
  </si>
  <si>
    <t xml:space="preserve">vratka 100% úhrady DPPO za 2001 </t>
  </si>
  <si>
    <t xml:space="preserve">dotace MČ a dary ZÁPLAVY </t>
  </si>
  <si>
    <t xml:space="preserve">  (bez navýš. rozp. HMP 7000 mil) </t>
  </si>
  <si>
    <t>refundace nákl. povodní do 25/09/02</t>
  </si>
  <si>
    <t xml:space="preserve">záloha na FV r. 2002 (DPZČ a DzN) </t>
  </si>
  <si>
    <t>fin vypořádání r. 2002</t>
  </si>
  <si>
    <t>C e l k e m</t>
  </si>
  <si>
    <t xml:space="preserve"> </t>
  </si>
  <si>
    <t>dar od fyzické osoby</t>
  </si>
  <si>
    <t xml:space="preserve">POVODNĚ opravy byt. fondu (MMR) </t>
  </si>
  <si>
    <t xml:space="preserve"> N á v r h     r o z p o č t u    2 0 0 4</t>
  </si>
  <si>
    <t>DHS účel. dotace</t>
  </si>
  <si>
    <t xml:space="preserve">  -   záplavy</t>
  </si>
  <si>
    <t xml:space="preserve">  - záplavy UZ 088</t>
  </si>
  <si>
    <t xml:space="preserve"> -  referendum</t>
  </si>
  <si>
    <t xml:space="preserve">  -  NZZ</t>
  </si>
  <si>
    <t xml:space="preserve">  -  záplavy UZ 088</t>
  </si>
  <si>
    <t>ÚMČ komunikace + vodní hosp.</t>
  </si>
  <si>
    <t xml:space="preserve">       POVODNĚ  lávka</t>
  </si>
  <si>
    <t xml:space="preserve">       POVODNĚ  komunikace opravy</t>
  </si>
  <si>
    <t xml:space="preserve">FSEU POVODNĚ komunikace                       </t>
  </si>
  <si>
    <t xml:space="preserve">FSEU POVODNĚ hráz Šár.kolo a cykl. stezka </t>
  </si>
  <si>
    <t xml:space="preserve">    Energetické audity</t>
  </si>
  <si>
    <t>p  ř  í  j  m  y</t>
  </si>
  <si>
    <t>v  ý  d  a  j  e</t>
  </si>
  <si>
    <t>Rozpočet hospodaření 2004</t>
  </si>
</sst>
</file>

<file path=xl/styles.xml><?xml version="1.0" encoding="utf-8"?>
<styleSheet xmlns="http://schemas.openxmlformats.org/spreadsheetml/2006/main">
  <numFmts count="8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 Kč&quot;#,##0_);\(&quot; Kč&quot;#,##0\)"/>
    <numFmt numFmtId="169" formatCode="&quot; Kč&quot;#,##0_);[Red]\(&quot; Kč&quot;#,##0\)"/>
    <numFmt numFmtId="170" formatCode="&quot; Kč&quot;#,##0.00_);\(&quot; Kč&quot;#,##0.00\)"/>
    <numFmt numFmtId="171" formatCode="&quot; Kč&quot;#,##0.00_);[Red]\(&quot; Kč&quot;#,##0.00\)"/>
    <numFmt numFmtId="172" formatCode="#\ ?/?"/>
    <numFmt numFmtId="173" formatCode="#\ ??/??"/>
    <numFmt numFmtId="174" formatCode="d\.m\.yyyy"/>
    <numFmt numFmtId="175" formatCode="d\-mmm\-yy"/>
    <numFmt numFmtId="176" formatCode="d\-mmm"/>
    <numFmt numFmtId="177" formatCode="mmm\-yy"/>
    <numFmt numFmtId="178" formatCode="hh:mm\ d\o\p\./\od\p\."/>
    <numFmt numFmtId="179" formatCode="hh:mm:ss\ d\o\p\./\od\p\."/>
    <numFmt numFmtId="180" formatCode="hh:mm"/>
    <numFmt numFmtId="181" formatCode="hh:mm:ss"/>
    <numFmt numFmtId="182" formatCode="m/d/yy\ hh:mm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&quot; Kč&quot;#,##0.0_);\(&quot; Kč&quot;#,##0.0\)"/>
    <numFmt numFmtId="190" formatCode="&quot; Kč&quot;#,##0.000_);\(&quot; Kč&quot;#,##0.000\)"/>
    <numFmt numFmtId="191" formatCode="&quot; Kč&quot;#,##0.0000_);\(&quot; Kč&quot;#,##0.0000\)"/>
    <numFmt numFmtId="192" formatCode="&quot; Kč&quot;#,##0.00000_);\(&quot; Kč&quot;#,##0.00000\)"/>
    <numFmt numFmtId="193" formatCode="&quot; Kč&quot;#,##0.000000_);\(&quot; Kč&quot;#,##0.000000\)"/>
    <numFmt numFmtId="194" formatCode="&quot; Kč&quot;#,##0.0000000_);\(&quot; Kč&quot;#,##0.00000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0.0%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E+00"/>
    <numFmt numFmtId="208" formatCode="0.0E+00"/>
    <numFmt numFmtId="209" formatCode="0.000E+00"/>
    <numFmt numFmtId="210" formatCode="0.0000E+00"/>
    <numFmt numFmtId="211" formatCode="0.00000E+00"/>
    <numFmt numFmtId="212" formatCode="0.000000E+00"/>
    <numFmt numFmtId="213" formatCode="0.0000000E+00"/>
    <numFmt numFmtId="214" formatCode="00"/>
    <numFmt numFmtId="215" formatCode="000"/>
    <numFmt numFmtId="216" formatCode="0000"/>
    <numFmt numFmtId="217" formatCode="00000"/>
    <numFmt numFmtId="218" formatCode="000000"/>
    <numFmt numFmtId="219" formatCode="0000000"/>
    <numFmt numFmtId="220" formatCode="00000000"/>
    <numFmt numFmtId="221" formatCode="&quot; Kč&quot;#,##0.0_);[Red]\(&quot; Kč&quot;#,##0.0\)"/>
    <numFmt numFmtId="222" formatCode="&quot; Kč&quot;#,##0.000_);[Red]\(&quot; Kč&quot;#,##0.000\)"/>
    <numFmt numFmtId="223" formatCode="&quot; Kč&quot;#,##0.0000_);[Red]\(&quot; Kč&quot;#,##0.0000\)"/>
    <numFmt numFmtId="224" formatCode="&quot; Kč&quot;#,##0.00000_);[Red]\(&quot; Kč&quot;#,##0.00000\)"/>
    <numFmt numFmtId="225" formatCode="&quot; Kč&quot;#,##0.000000_);[Red]\(&quot; Kč&quot;#,##0.000000\)"/>
    <numFmt numFmtId="226" formatCode="&quot; Kč&quot;#,##0.0000000_);[Red]\(&quot; Kč&quot;#,##0.0000000\)"/>
    <numFmt numFmtId="227" formatCode="#,##0.0_);[Red]\(#,##0.0\)"/>
    <numFmt numFmtId="228" formatCode="#,##0.000_);[Red]\(#,##0.000\)"/>
    <numFmt numFmtId="229" formatCode="#,##0.0000_);[Red]\(#,##0.0000\)"/>
    <numFmt numFmtId="230" formatCode="#,##0.00000_);[Red]\(#,##0.00000\)"/>
    <numFmt numFmtId="231" formatCode="#,##0.000000_);[Red]\(#,##0.000000\)"/>
    <numFmt numFmtId="232" formatCode="#,##0.0000000_);[Red]\(#,##0.0000000"/>
    <numFmt numFmtId="233" formatCode="#\ ?/2"/>
    <numFmt numFmtId="234" formatCode="#\ ?/3"/>
    <numFmt numFmtId="235" formatCode="#\ ?/4"/>
    <numFmt numFmtId="236" formatCode="#\ ?/8"/>
    <numFmt numFmtId="237" formatCode="#\ ?/10"/>
    <numFmt numFmtId="238" formatCode="#\ ?/16"/>
    <numFmt numFmtId="239" formatCode="#\ ?/32"/>
    <numFmt numFmtId="240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7" fillId="1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1" borderId="3" xfId="0" applyNumberFormat="1" applyFont="1" applyFill="1" applyBorder="1" applyAlignment="1" applyProtection="1">
      <alignment/>
      <protection/>
    </xf>
    <xf numFmtId="0" fontId="5" fillId="1" borderId="3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/>
    </xf>
    <xf numFmtId="3" fontId="10" fillId="0" borderId="6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6" fillId="0" borderId="7" xfId="0" applyNumberFormat="1" applyFont="1" applyFill="1" applyBorder="1" applyAlignment="1" applyProtection="1">
      <alignment/>
      <protection/>
    </xf>
    <xf numFmtId="3" fontId="12" fillId="0" borderId="8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7" fillId="1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6" fillId="1" borderId="9" xfId="0" applyNumberFormat="1" applyFont="1" applyFill="1" applyBorder="1" applyAlignment="1" applyProtection="1">
      <alignment/>
      <protection/>
    </xf>
    <xf numFmtId="0" fontId="5" fillId="1" borderId="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6" fillId="1" borderId="9" xfId="0" applyNumberFormat="1" applyFont="1" applyFill="1" applyBorder="1" applyAlignment="1" applyProtection="1">
      <alignment/>
      <protection/>
    </xf>
    <xf numFmtId="0" fontId="8" fillId="1" borderId="9" xfId="0" applyNumberFormat="1" applyFont="1" applyFill="1" applyBorder="1" applyAlignment="1" applyProtection="1">
      <alignment horizontal="right"/>
      <protection/>
    </xf>
    <xf numFmtId="0" fontId="8" fillId="1" borderId="9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9" fillId="0" borderId="6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7" fillId="0" borderId="20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10" fillId="0" borderId="23" xfId="0" applyNumberFormat="1" applyFont="1" applyFill="1" applyBorder="1" applyAlignment="1" applyProtection="1">
      <alignment/>
      <protection/>
    </xf>
    <xf numFmtId="0" fontId="7" fillId="1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1" borderId="25" xfId="0" applyNumberFormat="1" applyFont="1" applyFill="1" applyBorder="1" applyAlignment="1" applyProtection="1">
      <alignment/>
      <protection/>
    </xf>
    <xf numFmtId="0" fontId="6" fillId="1" borderId="25" xfId="0" applyNumberFormat="1" applyFont="1" applyFill="1" applyBorder="1" applyAlignment="1" applyProtection="1">
      <alignment horizontal="righ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right"/>
      <protection/>
    </xf>
    <xf numFmtId="0" fontId="10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6" fillId="1" borderId="28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6" fillId="1" borderId="28" xfId="0" applyNumberFormat="1" applyFont="1" applyFill="1" applyBorder="1" applyAlignment="1" applyProtection="1">
      <alignment horizontal="right"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6" fillId="1" borderId="28" xfId="0" applyNumberFormat="1" applyFont="1" applyFill="1" applyBorder="1" applyAlignment="1" applyProtection="1">
      <alignment horizontal="left"/>
      <protection/>
    </xf>
    <xf numFmtId="0" fontId="8" fillId="1" borderId="28" xfId="0" applyNumberFormat="1" applyFont="1" applyFill="1" applyBorder="1" applyAlignment="1" applyProtection="1">
      <alignment horizontal="right"/>
      <protection/>
    </xf>
    <xf numFmtId="0" fontId="6" fillId="1" borderId="28" xfId="0" applyNumberFormat="1" applyFont="1" applyFill="1" applyBorder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1" borderId="32" xfId="0" applyNumberFormat="1" applyFont="1" applyFill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7" fillId="1" borderId="34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1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2" customWidth="1"/>
    <col min="2" max="2" width="22.00390625" style="2" customWidth="1"/>
    <col min="3" max="6" width="8.00390625" style="14" customWidth="1"/>
    <col min="7" max="16384" width="10.00390625" style="2" customWidth="1"/>
  </cols>
  <sheetData>
    <row r="1" spans="1:6" ht="18" customHeight="1" thickBot="1">
      <c r="A1" s="83" t="s">
        <v>86</v>
      </c>
      <c r="C1" s="2"/>
      <c r="D1" s="2"/>
      <c r="E1" s="2"/>
      <c r="F1" s="2"/>
    </row>
    <row r="2" spans="1:6" s="3" customFormat="1" ht="11.25" customHeight="1" thickTop="1">
      <c r="A2" s="11"/>
      <c r="B2" s="54"/>
      <c r="C2" s="84" t="s">
        <v>71</v>
      </c>
      <c r="D2" s="85"/>
      <c r="E2" s="85"/>
      <c r="F2" s="86"/>
    </row>
    <row r="3" spans="1:6" s="3" customFormat="1" ht="11.25" customHeight="1" thickBot="1">
      <c r="A3" s="8"/>
      <c r="B3" s="66"/>
      <c r="C3" s="87" t="s">
        <v>84</v>
      </c>
      <c r="D3" s="88"/>
      <c r="E3" s="89" t="s">
        <v>85</v>
      </c>
      <c r="F3" s="90"/>
    </row>
    <row r="4" spans="1:6" s="3" customFormat="1" ht="10.5" customHeight="1" thickTop="1">
      <c r="A4" s="20" t="s">
        <v>0</v>
      </c>
      <c r="B4" s="73"/>
      <c r="C4" s="55"/>
      <c r="D4" s="36"/>
      <c r="E4" s="21">
        <f>1338+14</f>
        <v>1352</v>
      </c>
      <c r="F4" s="37"/>
    </row>
    <row r="5" spans="1:6" s="3" customFormat="1" ht="10.5" customHeight="1">
      <c r="A5" s="22" t="s">
        <v>1</v>
      </c>
      <c r="B5" s="74"/>
      <c r="C5" s="56"/>
      <c r="D5" s="25"/>
      <c r="E5" s="23">
        <f>2729+47</f>
        <v>2776</v>
      </c>
      <c r="F5" s="38"/>
    </row>
    <row r="6" spans="1:6" s="3" customFormat="1" ht="10.5" customHeight="1">
      <c r="A6" s="22" t="s">
        <v>2</v>
      </c>
      <c r="B6" s="74"/>
      <c r="C6" s="56"/>
      <c r="D6" s="25"/>
      <c r="E6" s="23">
        <v>945</v>
      </c>
      <c r="F6" s="38"/>
    </row>
    <row r="7" spans="1:6" s="3" customFormat="1" ht="10.5" customHeight="1">
      <c r="A7" s="24" t="s">
        <v>3</v>
      </c>
      <c r="B7" s="74"/>
      <c r="C7" s="56"/>
      <c r="D7" s="30">
        <f>SUM(C4:C6)</f>
        <v>0</v>
      </c>
      <c r="E7" s="25"/>
      <c r="F7" s="39">
        <f>SUM(E4:E6)</f>
        <v>5073</v>
      </c>
    </row>
    <row r="8" spans="1:6" s="3" customFormat="1" ht="10.5" customHeight="1">
      <c r="A8" s="22" t="s">
        <v>4</v>
      </c>
      <c r="B8" s="74"/>
      <c r="C8" s="57">
        <f>500</f>
        <v>500</v>
      </c>
      <c r="D8" s="25"/>
      <c r="E8" s="23">
        <f>1000*1.1</f>
        <v>1100</v>
      </c>
      <c r="F8" s="38"/>
    </row>
    <row r="9" spans="1:6" s="3" customFormat="1" ht="10.5" customHeight="1">
      <c r="A9" s="22" t="s">
        <v>5</v>
      </c>
      <c r="B9" s="74"/>
      <c r="C9" s="57">
        <f>110+20</f>
        <v>130</v>
      </c>
      <c r="D9" s="25"/>
      <c r="E9" s="23">
        <f>584*1.1-2.4</f>
        <v>640.0000000000001</v>
      </c>
      <c r="F9" s="38"/>
    </row>
    <row r="10" spans="1:6" s="3" customFormat="1" ht="10.5" customHeight="1">
      <c r="A10" s="22" t="s">
        <v>6</v>
      </c>
      <c r="B10" s="74"/>
      <c r="C10" s="57">
        <f>75</f>
        <v>75</v>
      </c>
      <c r="D10" s="25"/>
      <c r="E10" s="23">
        <f>992*1.1-1.2</f>
        <v>1090</v>
      </c>
      <c r="F10" s="38"/>
    </row>
    <row r="11" spans="1:6" ht="10.5" customHeight="1" hidden="1">
      <c r="A11" s="26"/>
      <c r="B11" s="75" t="s">
        <v>7</v>
      </c>
      <c r="C11" s="58"/>
      <c r="D11" s="27"/>
      <c r="E11" s="27"/>
      <c r="F11" s="40"/>
    </row>
    <row r="12" spans="1:6" s="3" customFormat="1" ht="10.5" customHeight="1">
      <c r="A12" s="22" t="s">
        <v>8</v>
      </c>
      <c r="B12" s="74"/>
      <c r="C12" s="56"/>
      <c r="D12" s="25"/>
      <c r="E12" s="23">
        <f>25-10</f>
        <v>15</v>
      </c>
      <c r="F12" s="38"/>
    </row>
    <row r="13" spans="1:6" s="3" customFormat="1" ht="10.5" customHeight="1">
      <c r="A13" s="24" t="s">
        <v>9</v>
      </c>
      <c r="B13" s="74"/>
      <c r="C13" s="56"/>
      <c r="D13" s="30">
        <f>SUM(C8:C12)</f>
        <v>705</v>
      </c>
      <c r="E13" s="25"/>
      <c r="F13" s="39">
        <f>SUM(E8:E12)</f>
        <v>2845</v>
      </c>
    </row>
    <row r="14" spans="1:6" s="3" customFormat="1" ht="10.5" customHeight="1">
      <c r="A14" s="22" t="s">
        <v>10</v>
      </c>
      <c r="B14" s="74"/>
      <c r="C14" s="59"/>
      <c r="D14" s="41"/>
      <c r="E14" s="23">
        <f>45+2003/2003*0</f>
        <v>45</v>
      </c>
      <c r="F14" s="38"/>
    </row>
    <row r="15" spans="1:6" s="3" customFormat="1" ht="10.5" customHeight="1" hidden="1">
      <c r="A15" s="26"/>
      <c r="B15" s="75" t="s">
        <v>72</v>
      </c>
      <c r="C15" s="59"/>
      <c r="D15" s="41"/>
      <c r="E15" s="23"/>
      <c r="F15" s="38"/>
    </row>
    <row r="16" spans="1:6" s="3" customFormat="1" ht="10.5" customHeight="1">
      <c r="A16" s="24" t="s">
        <v>11</v>
      </c>
      <c r="B16" s="74"/>
      <c r="C16" s="59"/>
      <c r="D16" s="41"/>
      <c r="E16" s="25"/>
      <c r="F16" s="39">
        <f>E14</f>
        <v>45</v>
      </c>
    </row>
    <row r="17" spans="1:6" s="3" customFormat="1" ht="10.5" customHeight="1">
      <c r="A17" s="22" t="s">
        <v>12</v>
      </c>
      <c r="B17" s="74"/>
      <c r="C17" s="57">
        <f>125+50</f>
        <v>175</v>
      </c>
      <c r="D17" s="25"/>
      <c r="E17" s="23">
        <f>5063*1.05-16.15</f>
        <v>5300.000000000001</v>
      </c>
      <c r="F17" s="38"/>
    </row>
    <row r="18" spans="1:6" s="3" customFormat="1" ht="10.5" customHeight="1">
      <c r="A18" s="22" t="s">
        <v>13</v>
      </c>
      <c r="B18" s="74"/>
      <c r="C18" s="56"/>
      <c r="D18" s="25"/>
      <c r="E18" s="23">
        <f>416+4</f>
        <v>420</v>
      </c>
      <c r="F18" s="38"/>
    </row>
    <row r="19" spans="1:6" s="3" customFormat="1" ht="10.5" customHeight="1">
      <c r="A19" s="22" t="s">
        <v>76</v>
      </c>
      <c r="B19" s="74"/>
      <c r="C19" s="56"/>
      <c r="D19" s="25"/>
      <c r="E19" s="23"/>
      <c r="F19" s="38"/>
    </row>
    <row r="20" spans="1:6" s="3" customFormat="1" ht="10.5" customHeight="1" hidden="1">
      <c r="A20" s="28" t="s">
        <v>74</v>
      </c>
      <c r="B20" s="75"/>
      <c r="C20" s="56"/>
      <c r="D20" s="25"/>
      <c r="E20" s="23"/>
      <c r="F20" s="38"/>
    </row>
    <row r="21" spans="1:6" s="3" customFormat="1" ht="10.5" customHeight="1" hidden="1">
      <c r="A21" s="28" t="s">
        <v>75</v>
      </c>
      <c r="B21" s="75"/>
      <c r="C21" s="56"/>
      <c r="D21" s="25"/>
      <c r="E21" s="23"/>
      <c r="F21" s="38"/>
    </row>
    <row r="22" spans="1:6" s="3" customFormat="1" ht="10.5" customHeight="1">
      <c r="A22" s="22" t="s">
        <v>14</v>
      </c>
      <c r="B22" s="74"/>
      <c r="C22" s="56"/>
      <c r="D22" s="25"/>
      <c r="E22" s="25"/>
      <c r="F22" s="38"/>
    </row>
    <row r="23" spans="1:6" s="3" customFormat="1" ht="12.75" customHeight="1" hidden="1">
      <c r="A23" s="22" t="s">
        <v>15</v>
      </c>
      <c r="B23" s="74"/>
      <c r="C23" s="56"/>
      <c r="D23" s="25"/>
      <c r="E23" s="25"/>
      <c r="F23" s="38"/>
    </row>
    <row r="24" spans="1:6" s="3" customFormat="1" ht="10.5" customHeight="1">
      <c r="A24" s="22" t="s">
        <v>16</v>
      </c>
      <c r="B24" s="74"/>
      <c r="C24" s="57">
        <f>125+50</f>
        <v>175</v>
      </c>
      <c r="D24" s="25"/>
      <c r="E24" s="23">
        <f>24470*1.05+6.5</f>
        <v>25700</v>
      </c>
      <c r="F24" s="38"/>
    </row>
    <row r="25" spans="1:6" s="3" customFormat="1" ht="12.75" customHeight="1" hidden="1">
      <c r="A25" s="22"/>
      <c r="B25" s="74" t="s">
        <v>17</v>
      </c>
      <c r="C25" s="56"/>
      <c r="D25" s="25"/>
      <c r="E25" s="25"/>
      <c r="F25" s="38"/>
    </row>
    <row r="26" spans="1:6" s="3" customFormat="1" ht="10.5" customHeight="1">
      <c r="A26" s="22" t="s">
        <v>18</v>
      </c>
      <c r="B26" s="74"/>
      <c r="C26" s="56"/>
      <c r="D26" s="25"/>
      <c r="E26" s="23">
        <f>1070*1.1*1.1-44.7</f>
        <v>1250</v>
      </c>
      <c r="F26" s="38"/>
    </row>
    <row r="27" spans="1:6" s="3" customFormat="1" ht="10.5" customHeight="1">
      <c r="A27" s="22" t="s">
        <v>19</v>
      </c>
      <c r="B27" s="74"/>
      <c r="C27" s="56"/>
      <c r="D27" s="25"/>
      <c r="E27" s="23">
        <f>25+50</f>
        <v>75</v>
      </c>
      <c r="F27" s="38"/>
    </row>
    <row r="28" spans="1:6" s="3" customFormat="1" ht="10.5" customHeight="1">
      <c r="A28" s="22" t="s">
        <v>20</v>
      </c>
      <c r="B28" s="74"/>
      <c r="C28" s="56"/>
      <c r="D28" s="25"/>
      <c r="E28" s="25"/>
      <c r="F28" s="38"/>
    </row>
    <row r="29" spans="1:6" s="3" customFormat="1" ht="10.5" customHeight="1">
      <c r="A29" s="22" t="s">
        <v>21</v>
      </c>
      <c r="B29" s="74"/>
      <c r="C29" s="56"/>
      <c r="D29" s="25"/>
      <c r="E29" s="23">
        <f>216-216</f>
        <v>0</v>
      </c>
      <c r="F29" s="38"/>
    </row>
    <row r="30" spans="1:6" s="3" customFormat="1" ht="10.5" customHeight="1">
      <c r="A30" s="24" t="s">
        <v>22</v>
      </c>
      <c r="B30" s="74"/>
      <c r="C30" s="56"/>
      <c r="D30" s="30">
        <f>SUM(C17:C29)</f>
        <v>350</v>
      </c>
      <c r="E30" s="25"/>
      <c r="F30" s="39">
        <f>SUM(E17:E29)</f>
        <v>32745</v>
      </c>
    </row>
    <row r="31" spans="1:6" s="3" customFormat="1" ht="10.5" customHeight="1">
      <c r="A31" s="22" t="s">
        <v>23</v>
      </c>
      <c r="B31" s="74"/>
      <c r="C31" s="57">
        <f>44+40</f>
        <v>84</v>
      </c>
      <c r="D31" s="25"/>
      <c r="E31" s="23">
        <f>1200-250</f>
        <v>950</v>
      </c>
      <c r="F31" s="38"/>
    </row>
    <row r="32" spans="1:6" s="3" customFormat="1" ht="10.5" customHeight="1">
      <c r="A32" s="22" t="s">
        <v>24</v>
      </c>
      <c r="B32" s="74"/>
      <c r="C32" s="57">
        <f>130+50</f>
        <v>180</v>
      </c>
      <c r="D32" s="25"/>
      <c r="E32" s="23">
        <f>1016*1.1+13.3*12+22.8</f>
        <v>1300.0000000000002</v>
      </c>
      <c r="F32" s="38"/>
    </row>
    <row r="33" spans="1:6" s="3" customFormat="1" ht="10.5" customHeight="1">
      <c r="A33" s="22" t="s">
        <v>25</v>
      </c>
      <c r="B33" s="74"/>
      <c r="C33" s="56"/>
      <c r="D33" s="25"/>
      <c r="E33" s="23">
        <f>20+120</f>
        <v>140</v>
      </c>
      <c r="F33" s="38"/>
    </row>
    <row r="34" spans="1:6" s="3" customFormat="1" ht="10.5" customHeight="1" hidden="1">
      <c r="A34" s="28" t="s">
        <v>73</v>
      </c>
      <c r="B34" s="75"/>
      <c r="C34" s="56"/>
      <c r="D34" s="25"/>
      <c r="E34" s="23"/>
      <c r="F34" s="38"/>
    </row>
    <row r="35" spans="1:6" s="3" customFormat="1" ht="10.5" customHeight="1">
      <c r="A35" s="22" t="s">
        <v>26</v>
      </c>
      <c r="B35" s="74"/>
      <c r="C35" s="56"/>
      <c r="D35" s="25"/>
      <c r="E35" s="23">
        <f>0+2003/2003*325-75</f>
        <v>250</v>
      </c>
      <c r="F35" s="38"/>
    </row>
    <row r="36" spans="1:6" s="3" customFormat="1" ht="10.5" customHeight="1" hidden="1">
      <c r="A36" s="26"/>
      <c r="B36" s="75" t="s">
        <v>69</v>
      </c>
      <c r="C36" s="56"/>
      <c r="D36" s="25"/>
      <c r="E36" s="25"/>
      <c r="F36" s="38"/>
    </row>
    <row r="37" spans="1:6" s="3" customFormat="1" ht="10.5" customHeight="1">
      <c r="A37" s="22" t="s">
        <v>27</v>
      </c>
      <c r="B37" s="74"/>
      <c r="C37" s="57">
        <f>942+158</f>
        <v>1100</v>
      </c>
      <c r="D37" s="25"/>
      <c r="E37" s="23">
        <f>2200-150</f>
        <v>2050</v>
      </c>
      <c r="F37" s="38"/>
    </row>
    <row r="38" spans="1:6" s="3" customFormat="1" ht="10.5" customHeight="1">
      <c r="A38" s="22" t="s">
        <v>28</v>
      </c>
      <c r="B38" s="74"/>
      <c r="C38" s="57">
        <f>2002/2002*2003/2003*960.3-0.3</f>
        <v>960</v>
      </c>
      <c r="D38" s="25"/>
      <c r="E38" s="23">
        <f>0+12*130000/1000-1100</f>
        <v>460</v>
      </c>
      <c r="F38" s="38"/>
    </row>
    <row r="39" spans="1:6" s="3" customFormat="1" ht="10.5" customHeight="1">
      <c r="A39" s="22" t="s">
        <v>29</v>
      </c>
      <c r="B39" s="74"/>
      <c r="C39" s="56"/>
      <c r="D39" s="25"/>
      <c r="E39" s="23">
        <f>68+2003/2003*22</f>
        <v>90</v>
      </c>
      <c r="F39" s="38"/>
    </row>
    <row r="40" spans="1:6" ht="12.75" hidden="1">
      <c r="A40" s="22" t="s">
        <v>30</v>
      </c>
      <c r="B40" s="76"/>
      <c r="C40" s="58"/>
      <c r="D40" s="27"/>
      <c r="E40" s="27"/>
      <c r="F40" s="40"/>
    </row>
    <row r="41" spans="1:6" s="3" customFormat="1" ht="10.5" customHeight="1">
      <c r="A41" s="22" t="s">
        <v>31</v>
      </c>
      <c r="B41" s="74"/>
      <c r="C41" s="56"/>
      <c r="D41" s="25"/>
      <c r="E41" s="25">
        <v>0</v>
      </c>
      <c r="F41" s="38"/>
    </row>
    <row r="42" spans="1:6" ht="10.5" customHeight="1" hidden="1">
      <c r="A42" s="29"/>
      <c r="B42" s="77" t="s">
        <v>70</v>
      </c>
      <c r="C42" s="58"/>
      <c r="D42" s="27"/>
      <c r="E42" s="27"/>
      <c r="F42" s="40"/>
    </row>
    <row r="43" spans="1:6" s="3" customFormat="1" ht="10.5" customHeight="1">
      <c r="A43" s="22" t="s">
        <v>32</v>
      </c>
      <c r="B43" s="74"/>
      <c r="C43" s="56"/>
      <c r="D43" s="25"/>
      <c r="E43" s="23">
        <f>6950+50</f>
        <v>7000</v>
      </c>
      <c r="F43" s="38"/>
    </row>
    <row r="44" spans="1:6" s="3" customFormat="1" ht="10.5" customHeight="1">
      <c r="A44" s="24" t="s">
        <v>33</v>
      </c>
      <c r="B44" s="74"/>
      <c r="C44" s="56"/>
      <c r="D44" s="30">
        <f>SUM(C31:C43)</f>
        <v>2324</v>
      </c>
      <c r="E44" s="25"/>
      <c r="F44" s="39">
        <f>SUM(E31:E43)</f>
        <v>12240</v>
      </c>
    </row>
    <row r="45" spans="1:6" s="4" customFormat="1" ht="10.5" customHeight="1">
      <c r="A45" s="24" t="s">
        <v>78</v>
      </c>
      <c r="B45" s="78"/>
      <c r="C45" s="60"/>
      <c r="D45" s="42"/>
      <c r="E45" s="30"/>
      <c r="F45" s="39">
        <f>(500+400)+180</f>
        <v>1080</v>
      </c>
    </row>
    <row r="46" spans="1:6" s="4" customFormat="1" ht="10.5" customHeight="1" hidden="1">
      <c r="A46" s="31" t="s">
        <v>80</v>
      </c>
      <c r="B46" s="79"/>
      <c r="C46" s="60"/>
      <c r="D46" s="42"/>
      <c r="E46" s="30"/>
      <c r="F46" s="39"/>
    </row>
    <row r="47" spans="1:6" s="4" customFormat="1" ht="10.5" customHeight="1" hidden="1">
      <c r="A47" s="32"/>
      <c r="B47" s="80" t="s">
        <v>81</v>
      </c>
      <c r="C47" s="60"/>
      <c r="D47" s="42"/>
      <c r="E47" s="30"/>
      <c r="F47" s="39"/>
    </row>
    <row r="48" spans="1:6" ht="10.5" customHeight="1" hidden="1">
      <c r="A48" s="29"/>
      <c r="B48" s="77" t="s">
        <v>34</v>
      </c>
      <c r="C48" s="61"/>
      <c r="D48" s="43"/>
      <c r="E48" s="27"/>
      <c r="F48" s="40"/>
    </row>
    <row r="49" spans="1:6" s="4" customFormat="1" ht="10.5" customHeight="1" hidden="1">
      <c r="A49" s="24" t="s">
        <v>35</v>
      </c>
      <c r="B49" s="78"/>
      <c r="C49" s="60"/>
      <c r="D49" s="42"/>
      <c r="E49" s="30"/>
      <c r="F49" s="39">
        <v>0</v>
      </c>
    </row>
    <row r="50" spans="1:6" s="4" customFormat="1" ht="10.5" customHeight="1" hidden="1">
      <c r="A50" s="33"/>
      <c r="B50" s="80" t="s">
        <v>82</v>
      </c>
      <c r="C50" s="60"/>
      <c r="D50" s="42"/>
      <c r="E50" s="30"/>
      <c r="F50" s="39"/>
    </row>
    <row r="51" spans="1:6" s="4" customFormat="1" ht="10.5" customHeight="1" hidden="1">
      <c r="A51" s="31" t="s">
        <v>79</v>
      </c>
      <c r="B51" s="79"/>
      <c r="C51" s="60"/>
      <c r="D51" s="42"/>
      <c r="E51" s="30"/>
      <c r="F51" s="39"/>
    </row>
    <row r="52" spans="1:6" s="4" customFormat="1" ht="10.5" customHeight="1" hidden="1">
      <c r="A52" s="31" t="s">
        <v>83</v>
      </c>
      <c r="B52" s="79"/>
      <c r="C52" s="60"/>
      <c r="D52" s="42"/>
      <c r="E52" s="30"/>
      <c r="F52" s="39"/>
    </row>
    <row r="53" spans="1:6" s="4" customFormat="1" ht="10.5" customHeight="1">
      <c r="A53" s="24" t="s">
        <v>36</v>
      </c>
      <c r="B53" s="78"/>
      <c r="C53" s="60"/>
      <c r="D53" s="42"/>
      <c r="E53" s="30"/>
      <c r="F53" s="44">
        <v>1000</v>
      </c>
    </row>
    <row r="54" spans="1:6" s="4" customFormat="1" ht="10.5" customHeight="1" hidden="1">
      <c r="A54" s="31" t="s">
        <v>77</v>
      </c>
      <c r="B54" s="81"/>
      <c r="C54" s="60"/>
      <c r="D54" s="42"/>
      <c r="E54" s="30"/>
      <c r="F54" s="44"/>
    </row>
    <row r="55" spans="1:6" s="4" customFormat="1" ht="10.5" customHeight="1">
      <c r="A55" s="24" t="s">
        <v>37</v>
      </c>
      <c r="B55" s="78"/>
      <c r="C55" s="60"/>
      <c r="D55" s="42"/>
      <c r="E55" s="30"/>
      <c r="F55" s="44">
        <f>6262+701</f>
        <v>6963</v>
      </c>
    </row>
    <row r="56" spans="1:6" s="4" customFormat="1" ht="10.5" customHeight="1" hidden="1">
      <c r="A56" s="24" t="s">
        <v>38</v>
      </c>
      <c r="B56" s="78"/>
      <c r="C56" s="60"/>
      <c r="D56" s="42"/>
      <c r="E56" s="30"/>
      <c r="F56" s="39"/>
    </row>
    <row r="57" spans="1:6" s="4" customFormat="1" ht="10.5" customHeight="1">
      <c r="A57" s="24" t="s">
        <v>39</v>
      </c>
      <c r="B57" s="78" t="s">
        <v>40</v>
      </c>
      <c r="C57" s="60"/>
      <c r="D57" s="45">
        <f>100+20</f>
        <v>120</v>
      </c>
      <c r="E57" s="30"/>
      <c r="F57" s="39"/>
    </row>
    <row r="58" spans="1:6" s="4" customFormat="1" ht="10.5" customHeight="1">
      <c r="A58" s="24"/>
      <c r="B58" s="78" t="s">
        <v>41</v>
      </c>
      <c r="C58" s="60"/>
      <c r="D58" s="30">
        <f>3576+500</f>
        <v>4076</v>
      </c>
      <c r="E58" s="30"/>
      <c r="F58" s="39"/>
    </row>
    <row r="59" spans="1:6" s="4" customFormat="1" ht="10.5" customHeight="1">
      <c r="A59" s="24"/>
      <c r="B59" s="78" t="s">
        <v>42</v>
      </c>
      <c r="C59" s="60"/>
      <c r="D59" s="45">
        <f>4220-520</f>
        <v>3700</v>
      </c>
      <c r="E59" s="30"/>
      <c r="F59" s="39"/>
    </row>
    <row r="60" spans="1:6" s="4" customFormat="1" ht="10.5" customHeight="1">
      <c r="A60" s="24" t="s">
        <v>43</v>
      </c>
      <c r="B60" s="78"/>
      <c r="C60" s="60"/>
      <c r="D60" s="45">
        <f>11750+250</f>
        <v>12000</v>
      </c>
      <c r="E60" s="30"/>
      <c r="F60" s="39"/>
    </row>
    <row r="61" spans="1:6" s="4" customFormat="1" ht="10.5" customHeight="1">
      <c r="A61" s="24" t="s">
        <v>44</v>
      </c>
      <c r="B61" s="78"/>
      <c r="C61" s="60"/>
      <c r="D61" s="45">
        <f>2002/2002*2003/2003*4300-1000</f>
        <v>3300</v>
      </c>
      <c r="E61" s="30"/>
      <c r="F61" s="39"/>
    </row>
    <row r="62" spans="1:6" s="1" customFormat="1" ht="10.5" customHeight="1" hidden="1">
      <c r="A62" s="26"/>
      <c r="B62" s="75" t="s">
        <v>45</v>
      </c>
      <c r="C62" s="61"/>
      <c r="D62" s="43"/>
      <c r="E62" s="27"/>
      <c r="F62" s="40"/>
    </row>
    <row r="63" spans="1:6" s="3" customFormat="1" ht="10.5" customHeight="1">
      <c r="A63" s="24" t="s">
        <v>46</v>
      </c>
      <c r="B63" s="74"/>
      <c r="C63" s="57">
        <f>645+750/750*14+705/705*47-2002/2002*706+2003/2003*(776*904/1000)-0.504-701+2004/2004*(755*1221/1000+0.145)</f>
        <v>922</v>
      </c>
      <c r="D63" s="41"/>
      <c r="E63" s="25"/>
      <c r="F63" s="38"/>
    </row>
    <row r="64" spans="1:6" s="3" customFormat="1" ht="10.5" customHeight="1">
      <c r="A64" s="22"/>
      <c r="B64" s="74" t="s">
        <v>47</v>
      </c>
      <c r="C64" s="57">
        <f>3180+2003/2003*3770-6950+2004/2004*7000</f>
        <v>7000</v>
      </c>
      <c r="D64" s="41"/>
      <c r="E64" s="25"/>
      <c r="F64" s="38"/>
    </row>
    <row r="65" spans="1:6" s="3" customFormat="1" ht="10.5" customHeight="1">
      <c r="A65" s="22"/>
      <c r="B65" s="74" t="s">
        <v>48</v>
      </c>
      <c r="C65" s="57">
        <f>6878+2003/2003*516-7394+2004/2004*1090.7/1000*7178-0.0446-7829+7829</f>
        <v>7829</v>
      </c>
      <c r="D65" s="42"/>
      <c r="E65" s="25"/>
      <c r="F65" s="38"/>
    </row>
    <row r="66" spans="1:6" s="3" customFormat="1" ht="11.25">
      <c r="A66" s="22"/>
      <c r="B66" s="74" t="s">
        <v>49</v>
      </c>
      <c r="C66" s="59"/>
      <c r="D66" s="30">
        <f>SUM(C63:C66)</f>
        <v>15751</v>
      </c>
      <c r="E66" s="25"/>
      <c r="F66" s="38"/>
    </row>
    <row r="67" spans="1:6" s="3" customFormat="1" ht="12.75" customHeight="1" hidden="1">
      <c r="A67" s="24" t="s">
        <v>50</v>
      </c>
      <c r="B67" s="74"/>
      <c r="C67" s="59"/>
      <c r="D67" s="42"/>
      <c r="E67" s="25"/>
      <c r="F67" s="38"/>
    </row>
    <row r="68" spans="1:6" s="3" customFormat="1" ht="10.5" customHeight="1">
      <c r="A68" s="24" t="s">
        <v>51</v>
      </c>
      <c r="B68" s="74"/>
      <c r="C68" s="57">
        <f>1490*1.0633-0.317</f>
        <v>1583.9999999999998</v>
      </c>
      <c r="D68" s="41"/>
      <c r="E68" s="25"/>
      <c r="F68" s="38"/>
    </row>
    <row r="69" spans="1:6" s="3" customFormat="1" ht="10.5" customHeight="1">
      <c r="A69" s="22"/>
      <c r="B69" s="74" t="s">
        <v>52</v>
      </c>
      <c r="C69" s="57">
        <f>1248*1.0633+0.0016</f>
        <v>1327</v>
      </c>
      <c r="D69" s="41"/>
      <c r="E69" s="25"/>
      <c r="F69" s="38"/>
    </row>
    <row r="70" spans="1:6" s="3" customFormat="1" ht="10.5" customHeight="1">
      <c r="A70" s="22"/>
      <c r="B70" s="74" t="s">
        <v>53</v>
      </c>
      <c r="C70" s="57">
        <f>5985*1.0633+0.1495</f>
        <v>6364</v>
      </c>
      <c r="D70" s="41"/>
      <c r="E70" s="25"/>
      <c r="F70" s="38"/>
    </row>
    <row r="71" spans="1:6" s="3" customFormat="1" ht="10.5" customHeight="1" thickBot="1">
      <c r="A71" s="34"/>
      <c r="B71" s="82" t="s">
        <v>48</v>
      </c>
      <c r="C71" s="62">
        <f>9771*1.0633+0.4957</f>
        <v>10389.999999999998</v>
      </c>
      <c r="D71" s="46">
        <f>SUM(C68:C71)</f>
        <v>19665</v>
      </c>
      <c r="E71" s="35"/>
      <c r="F71" s="47"/>
    </row>
    <row r="72" spans="1:6" s="3" customFormat="1" ht="10.5" customHeight="1" hidden="1">
      <c r="A72" s="10" t="s">
        <v>54</v>
      </c>
      <c r="B72" s="67"/>
      <c r="C72" s="63"/>
      <c r="D72" s="48"/>
      <c r="E72" s="15"/>
      <c r="F72" s="49"/>
    </row>
    <row r="73" spans="1:6" s="3" customFormat="1" ht="10.5" customHeight="1" hidden="1">
      <c r="A73" s="12"/>
      <c r="B73" s="68" t="s">
        <v>7</v>
      </c>
      <c r="C73" s="63"/>
      <c r="D73" s="48"/>
      <c r="E73" s="15"/>
      <c r="F73" s="49"/>
    </row>
    <row r="74" spans="1:6" ht="10.5" customHeight="1" hidden="1">
      <c r="A74" s="13"/>
      <c r="B74" s="69" t="s">
        <v>34</v>
      </c>
      <c r="C74" s="64"/>
      <c r="D74" s="50"/>
      <c r="E74" s="16"/>
      <c r="F74" s="51"/>
    </row>
    <row r="75" spans="1:6" s="3" customFormat="1" ht="12.75" customHeight="1" hidden="1">
      <c r="A75" s="9"/>
      <c r="B75" s="67" t="s">
        <v>55</v>
      </c>
      <c r="C75" s="63"/>
      <c r="D75" s="48"/>
      <c r="E75" s="15"/>
      <c r="F75" s="49"/>
    </row>
    <row r="76" spans="1:6" s="3" customFormat="1" ht="12.75" customHeight="1" hidden="1">
      <c r="A76" s="10"/>
      <c r="B76" s="67" t="s">
        <v>56</v>
      </c>
      <c r="C76" s="63"/>
      <c r="D76" s="48"/>
      <c r="E76" s="15"/>
      <c r="F76" s="49"/>
    </row>
    <row r="77" spans="1:6" s="3" customFormat="1" ht="12.75" customHeight="1" hidden="1">
      <c r="A77" s="9"/>
      <c r="B77" s="67" t="s">
        <v>57</v>
      </c>
      <c r="C77" s="63"/>
      <c r="D77" s="48"/>
      <c r="E77" s="15"/>
      <c r="F77" s="49"/>
    </row>
    <row r="78" spans="1:6" s="3" customFormat="1" ht="12.75" customHeight="1" hidden="1">
      <c r="A78" s="9"/>
      <c r="B78" s="67" t="s">
        <v>58</v>
      </c>
      <c r="C78" s="63"/>
      <c r="D78" s="48"/>
      <c r="E78" s="15"/>
      <c r="F78" s="49"/>
    </row>
    <row r="79" spans="1:6" s="3" customFormat="1" ht="12.75" customHeight="1" hidden="1">
      <c r="A79" s="9"/>
      <c r="B79" s="70" t="s">
        <v>59</v>
      </c>
      <c r="C79" s="63"/>
      <c r="D79" s="48"/>
      <c r="E79" s="15"/>
      <c r="F79" s="49"/>
    </row>
    <row r="80" spans="1:6" s="3" customFormat="1" ht="12.75" customHeight="1" hidden="1">
      <c r="A80" s="9"/>
      <c r="B80" s="70" t="s">
        <v>60</v>
      </c>
      <c r="C80" s="63"/>
      <c r="D80" s="48"/>
      <c r="E80" s="15"/>
      <c r="F80" s="49"/>
    </row>
    <row r="81" spans="1:6" s="3" customFormat="1" ht="12.75" customHeight="1" hidden="1">
      <c r="A81" s="9"/>
      <c r="B81" s="71" t="s">
        <v>61</v>
      </c>
      <c r="C81" s="63"/>
      <c r="D81" s="48"/>
      <c r="E81" s="15"/>
      <c r="F81" s="49"/>
    </row>
    <row r="82" spans="1:6" s="3" customFormat="1" ht="12.75" customHeight="1" hidden="1">
      <c r="A82" s="9"/>
      <c r="B82" s="71" t="s">
        <v>62</v>
      </c>
      <c r="C82" s="63"/>
      <c r="D82" s="48"/>
      <c r="E82" s="15"/>
      <c r="F82" s="49"/>
    </row>
    <row r="83" spans="1:6" s="3" customFormat="1" ht="12.75" customHeight="1" hidden="1">
      <c r="A83" s="10"/>
      <c r="B83" s="71" t="s">
        <v>63</v>
      </c>
      <c r="C83" s="63"/>
      <c r="D83" s="48"/>
      <c r="E83" s="15"/>
      <c r="F83" s="49"/>
    </row>
    <row r="84" spans="1:6" ht="13.5" hidden="1" thickBot="1">
      <c r="A84" s="13"/>
      <c r="B84" s="69" t="s">
        <v>70</v>
      </c>
      <c r="C84" s="64"/>
      <c r="D84" s="50"/>
      <c r="E84" s="16"/>
      <c r="F84" s="51"/>
    </row>
    <row r="85" spans="1:6" ht="13.5" hidden="1" thickBot="1">
      <c r="A85" s="13"/>
      <c r="B85" s="69" t="s">
        <v>64</v>
      </c>
      <c r="C85" s="64"/>
      <c r="D85" s="50"/>
      <c r="E85" s="16"/>
      <c r="F85" s="51"/>
    </row>
    <row r="86" spans="1:6" ht="10.5" customHeight="1" hidden="1">
      <c r="A86" s="13"/>
      <c r="B86" s="69" t="s">
        <v>65</v>
      </c>
      <c r="C86" s="64"/>
      <c r="D86" s="50"/>
      <c r="E86" s="16"/>
      <c r="F86" s="51"/>
    </row>
    <row r="87" spans="1:6" s="3" customFormat="1" ht="10.5" customHeight="1" hidden="1" thickBot="1">
      <c r="A87" s="9"/>
      <c r="B87" s="67" t="s">
        <v>66</v>
      </c>
      <c r="C87" s="63"/>
      <c r="D87" s="48"/>
      <c r="E87" s="15"/>
      <c r="F87" s="49"/>
    </row>
    <row r="88" spans="1:6" s="6" customFormat="1" ht="15" customHeight="1" thickBot="1" thickTop="1">
      <c r="A88" s="7" t="s">
        <v>67</v>
      </c>
      <c r="B88" s="72"/>
      <c r="C88" s="65"/>
      <c r="D88" s="52">
        <f>SUM(D4:D87)</f>
        <v>61991</v>
      </c>
      <c r="E88" s="17"/>
      <c r="F88" s="53">
        <f>SUM(F4:F87)</f>
        <v>61991</v>
      </c>
    </row>
    <row r="89" spans="3:6" s="5" customFormat="1" ht="20.25" customHeight="1" thickTop="1">
      <c r="C89" s="18"/>
      <c r="D89" s="18" t="s">
        <v>68</v>
      </c>
      <c r="E89" s="18"/>
      <c r="F89" s="18" t="s">
        <v>68</v>
      </c>
    </row>
    <row r="90" ht="12.75">
      <c r="F90" s="14" t="s">
        <v>68</v>
      </c>
    </row>
    <row r="91" spans="1:211" ht="12.75">
      <c r="A91"/>
      <c r="B91"/>
      <c r="C91" s="19"/>
      <c r="D91" s="19"/>
      <c r="E91" s="19"/>
      <c r="F91" s="19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</row>
    <row r="92" spans="1:211" ht="12.75">
      <c r="A92"/>
      <c r="B92"/>
      <c r="C92" s="19"/>
      <c r="D92" s="19"/>
      <c r="E92" s="19"/>
      <c r="F92" s="19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</row>
    <row r="93" spans="1:211" ht="12.75">
      <c r="A93"/>
      <c r="B93"/>
      <c r="C93" s="19"/>
      <c r="D93" s="19"/>
      <c r="E93" s="19"/>
      <c r="F93" s="19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</row>
    <row r="94" spans="1:211" ht="12.75">
      <c r="A94"/>
      <c r="B94"/>
      <c r="C94" s="19"/>
      <c r="D94" s="19"/>
      <c r="E94" s="19"/>
      <c r="F94" s="19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</row>
    <row r="95" spans="1:211" ht="12.75">
      <c r="A95"/>
      <c r="B95"/>
      <c r="C95" s="19"/>
      <c r="D95" s="19"/>
      <c r="E95" s="19"/>
      <c r="F95" s="19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</row>
    <row r="96" spans="1:211" ht="12.75">
      <c r="A96"/>
      <c r="B96"/>
      <c r="C96" s="19"/>
      <c r="D96" s="19"/>
      <c r="E96" s="19"/>
      <c r="F96" s="19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</row>
    <row r="97" spans="1:211" ht="12.75">
      <c r="A97"/>
      <c r="B97"/>
      <c r="C97" s="19"/>
      <c r="D97" s="19"/>
      <c r="E97" s="19"/>
      <c r="F97" s="1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</row>
    <row r="98" spans="1:211" ht="12.75">
      <c r="A98"/>
      <c r="B98"/>
      <c r="C98" s="19"/>
      <c r="D98" s="19"/>
      <c r="E98" s="19"/>
      <c r="F98" s="19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</row>
    <row r="99" spans="1:211" ht="12.75">
      <c r="A99"/>
      <c r="B99"/>
      <c r="C99" s="19"/>
      <c r="D99" s="19"/>
      <c r="E99" s="19"/>
      <c r="F99" s="1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</row>
    <row r="100" spans="1:211" ht="12.75">
      <c r="A100"/>
      <c r="B100"/>
      <c r="C100" s="19"/>
      <c r="D100" s="19"/>
      <c r="E100" s="19"/>
      <c r="F100" s="1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</row>
    <row r="101" spans="1:211" ht="12.75">
      <c r="A101"/>
      <c r="B101"/>
      <c r="C101" s="19"/>
      <c r="D101" s="19"/>
      <c r="E101" s="19"/>
      <c r="F101" s="19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</row>
    <row r="102" spans="1:211" ht="12.75">
      <c r="A102"/>
      <c r="B102"/>
      <c r="C102" s="19"/>
      <c r="D102" s="19"/>
      <c r="E102" s="19"/>
      <c r="F102" s="19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</row>
    <row r="103" spans="1:211" ht="12.75">
      <c r="A103"/>
      <c r="B103"/>
      <c r="C103" s="19"/>
      <c r="D103" s="19"/>
      <c r="E103" s="19"/>
      <c r="F103" s="19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</row>
    <row r="104" spans="1:211" ht="12.75">
      <c r="A104"/>
      <c r="B104"/>
      <c r="C104" s="19"/>
      <c r="D104" s="19"/>
      <c r="E104" s="19"/>
      <c r="F104" s="19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</row>
    <row r="105" spans="1:211" ht="12.75">
      <c r="A105"/>
      <c r="B105"/>
      <c r="C105" s="19"/>
      <c r="D105" s="19"/>
      <c r="E105" s="19"/>
      <c r="F105" s="19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</row>
    <row r="106" spans="1:211" ht="12.75">
      <c r="A106"/>
      <c r="B106"/>
      <c r="C106" s="19"/>
      <c r="D106" s="19"/>
      <c r="E106" s="19"/>
      <c r="F106" s="19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</row>
    <row r="107" spans="1:211" ht="12.75">
      <c r="A107"/>
      <c r="B107"/>
      <c r="C107" s="19"/>
      <c r="D107" s="19"/>
      <c r="E107" s="19"/>
      <c r="F107" s="1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</row>
    <row r="108" spans="1:211" ht="12.75">
      <c r="A108"/>
      <c r="B108"/>
      <c r="C108" s="19"/>
      <c r="D108" s="19"/>
      <c r="E108" s="19"/>
      <c r="F108" s="1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</row>
    <row r="109" spans="1:211" ht="12.75">
      <c r="A109"/>
      <c r="B109"/>
      <c r="C109" s="19"/>
      <c r="D109" s="19"/>
      <c r="E109" s="19"/>
      <c r="F109" s="1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</row>
    <row r="110" spans="1:211" ht="12.75">
      <c r="A110"/>
      <c r="B110"/>
      <c r="C110" s="19"/>
      <c r="D110" s="19"/>
      <c r="E110" s="19"/>
      <c r="F110" s="1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</row>
    <row r="111" spans="1:211" ht="12.75">
      <c r="A111"/>
      <c r="B111"/>
      <c r="C111" s="19"/>
      <c r="D111" s="19"/>
      <c r="E111" s="19"/>
      <c r="F111" s="1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</row>
    <row r="112" spans="1:211" ht="12.75">
      <c r="A112"/>
      <c r="B112"/>
      <c r="C112" s="19"/>
      <c r="D112" s="19"/>
      <c r="E112" s="19"/>
      <c r="F112" s="1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</row>
    <row r="113" spans="1:211" ht="12.75">
      <c r="A113"/>
      <c r="B113"/>
      <c r="C113" s="19"/>
      <c r="D113" s="19"/>
      <c r="E113" s="19"/>
      <c r="F113" s="1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</row>
    <row r="114" spans="1:211" ht="12.75">
      <c r="A114"/>
      <c r="B114"/>
      <c r="C114" s="19"/>
      <c r="D114" s="19"/>
      <c r="E114" s="19"/>
      <c r="F114" s="1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</row>
    <row r="115" spans="1:211" ht="12.75">
      <c r="A115"/>
      <c r="B115"/>
      <c r="C115" s="19"/>
      <c r="D115" s="19"/>
      <c r="E115" s="19"/>
      <c r="F115" s="1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</row>
    <row r="116" spans="1:211" ht="12.75">
      <c r="A116"/>
      <c r="B116"/>
      <c r="C116" s="19"/>
      <c r="D116" s="19"/>
      <c r="E116" s="19"/>
      <c r="F116" s="1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</row>
    <row r="117" spans="1:211" ht="12.75">
      <c r="A117"/>
      <c r="B117"/>
      <c r="C117" s="19"/>
      <c r="D117" s="19"/>
      <c r="E117" s="19"/>
      <c r="F117" s="1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</row>
    <row r="118" spans="1:211" ht="12.75">
      <c r="A118"/>
      <c r="B118"/>
      <c r="C118" s="19"/>
      <c r="D118" s="19"/>
      <c r="E118" s="19"/>
      <c r="F118" s="1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</row>
    <row r="119" spans="1:211" ht="12.75">
      <c r="A119"/>
      <c r="B119"/>
      <c r="C119" s="19"/>
      <c r="D119" s="19"/>
      <c r="E119" s="19"/>
      <c r="F119" s="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</row>
  </sheetData>
  <mergeCells count="3">
    <mergeCell ref="C2:F2"/>
    <mergeCell ref="C3:D3"/>
    <mergeCell ref="E3:F3"/>
  </mergeCells>
  <printOptions/>
  <pageMargins left="1.1811023622047245" right="0" top="1.1811023622047245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2005-01-28T08:20:41Z</cp:lastPrinted>
  <dcterms:created xsi:type="dcterms:W3CDTF">2003-04-03T06:35:09Z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